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iik.sise\user\somuser$\terry.ney\Documents\ESF14+\Aruandlus\RÜ-le\seirearuanne XVIII_lõpparuanne\"/>
    </mc:Choice>
  </mc:AlternateContent>
  <xr:revisionPtr revIDLastSave="0" documentId="13_ncr:1_{64D60989-DDDB-410F-9D42-D788BE667A75}" xr6:coauthVersionLast="47" xr6:coauthVersionMax="47" xr10:uidLastSave="{00000000-0000-0000-0000-000000000000}"/>
  <bookViews>
    <workbookView xWindow="-110" yWindow="-110" windowWidth="19420" windowHeight="10420" xr2:uid="{139578D4-EDF2-4BDE-97E9-D8EEEA3590EE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31" i="1" l="1"/>
  <c r="E26" i="1"/>
  <c r="E46" i="1"/>
  <c r="G42" i="1"/>
  <c r="E42" i="1"/>
  <c r="E36" i="1"/>
  <c r="E22" i="1"/>
  <c r="C50" i="1"/>
  <c r="C51" i="1"/>
  <c r="E20" i="1" l="1"/>
  <c r="C21" i="1"/>
  <c r="E51" i="1" l="1"/>
  <c r="G49" i="1"/>
  <c r="G48" i="1"/>
  <c r="G47" i="1"/>
  <c r="G46" i="1"/>
  <c r="G45" i="1"/>
  <c r="G44" i="1"/>
  <c r="G43" i="1"/>
  <c r="E41" i="1"/>
  <c r="C41" i="1"/>
  <c r="G40" i="1"/>
  <c r="G39" i="1"/>
  <c r="G38" i="1"/>
  <c r="G37" i="1"/>
  <c r="G36" i="1"/>
  <c r="E35" i="1"/>
  <c r="C35" i="1"/>
  <c r="G34" i="1"/>
  <c r="G33" i="1"/>
  <c r="E32" i="1"/>
  <c r="G32" i="1" s="1"/>
  <c r="C32" i="1"/>
  <c r="G31" i="1"/>
  <c r="G28" i="1"/>
  <c r="G27" i="1"/>
  <c r="G26" i="1"/>
  <c r="G25" i="1"/>
  <c r="G24" i="1"/>
  <c r="G23" i="1"/>
  <c r="G22" i="1"/>
  <c r="H21" i="1"/>
  <c r="E21" i="1"/>
  <c r="G20" i="1"/>
  <c r="G41" i="1" l="1"/>
  <c r="E19" i="1"/>
  <c r="E50" i="1" s="1"/>
  <c r="C19" i="1"/>
  <c r="C53" i="1" s="1"/>
  <c r="C55" i="1" s="1"/>
  <c r="G35" i="1"/>
  <c r="G21" i="1"/>
  <c r="C52" i="1" l="1"/>
  <c r="G50" i="1"/>
  <c r="G19" i="1"/>
</calcChain>
</file>

<file path=xl/sharedStrings.xml><?xml version="1.0" encoding="utf-8"?>
<sst xmlns="http://schemas.openxmlformats.org/spreadsheetml/2006/main" count="99" uniqueCount="92">
  <si>
    <t>Sotsiaalkaitseministri ning tervise- ja tööministri 
11.09.2015 käskkirja nr 133</t>
  </si>
  <si>
    <t>"Aruandevormide kinnitamine"</t>
  </si>
  <si>
    <t>lisa 2 (vorm)</t>
  </si>
  <si>
    <t xml:space="preserve">TAT eelarve täitmise aruanne* </t>
  </si>
  <si>
    <t>TAT abikõlblikkuse periood: 01.01.2015 - 31.12.2023</t>
  </si>
  <si>
    <t>TAT nimi:  Tööturul ossalemist toetavad hoolekandeteenused</t>
  </si>
  <si>
    <t>TAT elluviija: Sotsiaalministeerium</t>
  </si>
  <si>
    <r>
      <t>Kinnitatud eelarve (</t>
    </r>
    <r>
      <rPr>
        <b/>
        <i/>
        <sz val="10"/>
        <rFont val="Arial"/>
        <family val="2"/>
        <charset val="186"/>
      </rPr>
      <t>aasta(d)</t>
    </r>
    <r>
      <rPr>
        <b/>
        <i/>
        <vertAlign val="superscript"/>
        <sz val="10"/>
        <rFont val="Arial"/>
        <family val="2"/>
        <charset val="186"/>
      </rPr>
      <t>2</t>
    </r>
    <r>
      <rPr>
        <b/>
        <sz val="10"/>
        <rFont val="Arial"/>
        <family val="2"/>
        <charset val="186"/>
      </rPr>
      <t>)</t>
    </r>
  </si>
  <si>
    <t>Kulu aruandeperioodi lõpuks (toetuse saajale tasutud väljamakse taotluste põhjal)</t>
  </si>
  <si>
    <t>Eelarve täitmise %</t>
  </si>
  <si>
    <t>mitteabikõlblik kulu</t>
  </si>
  <si>
    <t>Rea nr</t>
  </si>
  <si>
    <r>
      <t>Kulukoht</t>
    </r>
    <r>
      <rPr>
        <b/>
        <vertAlign val="superscript"/>
        <sz val="10"/>
        <rFont val="Arial"/>
        <family val="2"/>
        <charset val="186"/>
      </rPr>
      <t>1</t>
    </r>
  </si>
  <si>
    <t xml:space="preserve">Abikõlblik kulu </t>
  </si>
  <si>
    <t>sh ERF tüüpi kulu</t>
  </si>
  <si>
    <t>1</t>
  </si>
  <si>
    <t>7=(veerg 5/veerg 3)*100</t>
  </si>
  <si>
    <t>TAT otsesed kulud</t>
  </si>
  <si>
    <t>1.1</t>
  </si>
  <si>
    <t>TAT juhtimiskulud</t>
  </si>
  <si>
    <t>1.2</t>
  </si>
  <si>
    <t>2.1 Erivajadustega inimestele ning nende pereliikmetele tööturul osalemist toetavate hoolekandeteenuste osutamine (väljund)</t>
  </si>
  <si>
    <t>1.2.1</t>
  </si>
  <si>
    <t>Sisutegevuste otsene personalikulu</t>
  </si>
  <si>
    <t>1.2.2</t>
  </si>
  <si>
    <t>Innovaatiliste  sh info- ja kommunikatsioonitehnoloogial (IKT) põhinevate hoolekandeteenuste arendamine</t>
  </si>
  <si>
    <t>1.2.3</t>
  </si>
  <si>
    <t>Keskkonna kohandamise ja abivahendialase nõustamise kulu</t>
  </si>
  <si>
    <r>
      <t>1.2.3</t>
    </r>
    <r>
      <rPr>
        <vertAlign val="superscript"/>
        <sz val="10"/>
        <rFont val="Arial"/>
        <family val="2"/>
        <charset val="186"/>
      </rPr>
      <t>1</t>
    </r>
  </si>
  <si>
    <t>Sotsiaalteenuste ligipääsetavatuse koordineerimine</t>
  </si>
  <si>
    <t>1.2.4</t>
  </si>
  <si>
    <t>Rehabilitatsioonialaste hindamis- ja sekkumismetoodikate arendamise ning koolituste pakkumise kulud</t>
  </si>
  <si>
    <t>1.2.5</t>
  </si>
  <si>
    <t>Erihoolekandesüsteemi arendamine teenuse disaini kaudu</t>
  </si>
  <si>
    <t>1.2.6</t>
  </si>
  <si>
    <t>Teadlikkuse suurendamine innovaatilistest hoolekandeteenustest</t>
  </si>
  <si>
    <t>1.2.7</t>
  </si>
  <si>
    <t>Sotsiaalvaldkonna infotehnoloogiakonverents</t>
  </si>
  <si>
    <t>1.2.8</t>
  </si>
  <si>
    <t>Omastehooldajate tugivõrgustiku väljatöötamine</t>
  </si>
  <si>
    <t>1.2.9</t>
  </si>
  <si>
    <t>Kuulmispuudega inimestele suunatud kaugtõlketeenuse pakkumine</t>
  </si>
  <si>
    <t>1.3</t>
  </si>
  <si>
    <t>2.2 Integreeritud teenuste osutamine toimetulekuraskustes inimestele (väljund)</t>
  </si>
  <si>
    <t>1.3.1</t>
  </si>
  <si>
    <t>1.3.2</t>
  </si>
  <si>
    <t>Integreeritud teenuste osutamise kulud</t>
  </si>
  <si>
    <t>1.4</t>
  </si>
  <si>
    <t>2.3 Sotsiaalvaldkonna spetsialistide pädevuse toetamine hoolekandeteenuste osutamiseks (väljund)</t>
  </si>
  <si>
    <t>1.4.1</t>
  </si>
  <si>
    <t>1.4.2</t>
  </si>
  <si>
    <t>Sotsiaalvaldkonna töötajate ja teenusepakkujate supervisioon ja täiendkoolitus</t>
  </si>
  <si>
    <t>1.4.3</t>
  </si>
  <si>
    <t xml:space="preserve">Varem välja arendatud ja rakendatud teenuste levimuse, mõju ja arenguga seotud uuringud edasiseks teenuste korralduseks ja arendustegevus </t>
  </si>
  <si>
    <t>1.4.4</t>
  </si>
  <si>
    <t>Eesti hoolekandeteenuste kvaliteedi edendamine kvaliteediteemaliste koolituste, konsultatsioonide ja kvaliteedijuhtimissüsteemide tutvustamise ning rakendamise kaudu</t>
  </si>
  <si>
    <t>1.4.5</t>
  </si>
  <si>
    <t xml:space="preserve">Eelanalüüside  koostamine maakondade lõikes ning kohalike omavalitsuste ja omavalituse liitude toetamine avatud taotlusvooru projektide koostamisel </t>
  </si>
  <si>
    <t>1.5</t>
  </si>
  <si>
    <t>2.4 Kohalike omavalitsuste võimekuse tõstmine ja koostöö toetamine sotsiaalteenuste kättesaadavuse ja kvaliteedi parandamiseks.</t>
  </si>
  <si>
    <t>1.5.1</t>
  </si>
  <si>
    <t>1.5.2</t>
  </si>
  <si>
    <t>Kõrgemad sotsiaalkaitse kursused</t>
  </si>
  <si>
    <t>1.5.3</t>
  </si>
  <si>
    <t>Sotsiaaltransporditeenuse (STT) korralduse arendamine</t>
  </si>
  <si>
    <t>1.5.4</t>
  </si>
  <si>
    <t>Vabaühenduste, kohalike omavalitsuste ja sotsiaalteenuse osutajate koostöö arendamine</t>
  </si>
  <si>
    <t xml:space="preserve">1.5.5 </t>
  </si>
  <si>
    <t>Kohalike omavalitsuste sotsiaalhoolekande alane nõustamine elanikkonna abistamiseks</t>
  </si>
  <si>
    <t>1.5.6</t>
  </si>
  <si>
    <t>Ida-Virumaa toetamine sotsiaalteenuste arendamisel ja pakkumisel</t>
  </si>
  <si>
    <t>1.5.7</t>
  </si>
  <si>
    <t>Inimkeskse hoolekande-ja tervishoiusüsteemi korralduse arendamine esmatasandi hoolduskoordinatsiooni süsteemi abil hooldusvajadustega inimestele</t>
  </si>
  <si>
    <t>2</t>
  </si>
  <si>
    <t>Kaudsed kulud</t>
  </si>
  <si>
    <t>3</t>
  </si>
  <si>
    <t>Kokku (rida 1 + rida 2)</t>
  </si>
  <si>
    <t>4</t>
  </si>
  <si>
    <r>
      <t>Otsesed personalikulud kokku</t>
    </r>
    <r>
      <rPr>
        <b/>
        <vertAlign val="superscript"/>
        <sz val="10"/>
        <rFont val="Arial"/>
        <family val="2"/>
        <charset val="186"/>
      </rPr>
      <t>4</t>
    </r>
    <r>
      <rPr>
        <b/>
        <sz val="10"/>
        <rFont val="Arial"/>
        <family val="2"/>
        <charset val="186"/>
      </rPr>
      <t xml:space="preserve"> </t>
    </r>
  </si>
  <si>
    <t>5</t>
  </si>
  <si>
    <t>Jaotamata eelarve</t>
  </si>
  <si>
    <t>6</t>
  </si>
  <si>
    <t xml:space="preserve">Abikõlblik kulu kokku </t>
  </si>
  <si>
    <t>7</t>
  </si>
  <si>
    <t>Mitteabikõlblik kulu</t>
  </si>
  <si>
    <t>8</t>
  </si>
  <si>
    <t>Kogumaksumus</t>
  </si>
  <si>
    <t>* esitatakse koos seirearuandega</t>
  </si>
  <si>
    <t>Kulukohad näidatakse vastavalt kinnitatud eelarvele</t>
  </si>
  <si>
    <t>Märgitakse kinnitatud eelarve aastad</t>
  </si>
  <si>
    <t>Kulud ühtse määra alusel või administreerimiskulud tegelike kulude alusel</t>
  </si>
  <si>
    <t>Näidatakse juhul, kui kaudsete kulude hüvitamine toimub ühtse määra alusel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</si>
</sst>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.0"/>
  </numFmts>
  <fonts count="17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i/>
      <vertAlign val="superscript"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color rgb="FF1A1A1A"/>
      <name val="Roboto Condensed"/>
      <charset val="186"/>
    </font>
    <font>
      <b/>
      <sz val="10"/>
      <name val="Roboto Condensed"/>
      <charset val="186"/>
    </font>
    <font>
      <sz val="11"/>
      <name val="Calibri"/>
      <family val="2"/>
      <charset val="186"/>
    </font>
    <font>
      <b/>
      <sz val="10"/>
      <color rgb="FF1A1A1A"/>
      <name val="Roboto Condensed"/>
      <charset val="186"/>
    </font>
    <font>
      <sz val="7"/>
      <color rgb="FF1A1A1A"/>
      <name val="Roboto Condensed"/>
      <charset val="186"/>
    </font>
    <font>
      <sz val="12"/>
      <color rgb="FF1A1A1A"/>
      <name val="Roboto Condensed"/>
      <charset val="186"/>
    </font>
    <font>
      <sz val="11"/>
      <color rgb="FF1A1A1A"/>
      <name val="Roboto Condensed"/>
      <charset val="186"/>
    </font>
    <font>
      <b/>
      <sz val="7"/>
      <color rgb="FF1A1A1A"/>
      <name val="Roboto Condensed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lightDown">
        <bgColor theme="0" tint="-4.9989318521683403E-2"/>
      </patternFill>
    </fill>
    <fill>
      <patternFill patternType="lightDown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3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0" fontId="3" fillId="0" borderId="1" xfId="0" applyFont="1" applyBorder="1" applyAlignment="1">
      <alignment horizontal="right" vertical="top" wrapText="1"/>
    </xf>
    <xf numFmtId="0" fontId="3" fillId="0" borderId="1" xfId="1" applyNumberFormat="1" applyFont="1" applyBorder="1" applyAlignment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49" fontId="3" fillId="2" borderId="1" xfId="3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top" wrapText="1"/>
    </xf>
    <xf numFmtId="3" fontId="0" fillId="0" borderId="1" xfId="0" applyNumberFormat="1" applyBorder="1"/>
    <xf numFmtId="4" fontId="0" fillId="0" borderId="1" xfId="0" applyNumberFormat="1" applyBorder="1"/>
    <xf numFmtId="3" fontId="0" fillId="2" borderId="1" xfId="0" applyNumberFormat="1" applyFill="1" applyBorder="1"/>
    <xf numFmtId="0" fontId="7" fillId="2" borderId="1" xfId="0" applyFont="1" applyFill="1" applyBorder="1" applyAlignment="1">
      <alignment vertical="top" wrapText="1"/>
    </xf>
    <xf numFmtId="3" fontId="3" fillId="0" borderId="1" xfId="0" applyNumberFormat="1" applyFont="1" applyBorder="1"/>
    <xf numFmtId="0" fontId="3" fillId="0" borderId="1" xfId="0" applyFont="1" applyBorder="1"/>
    <xf numFmtId="4" fontId="3" fillId="0" borderId="1" xfId="0" applyNumberFormat="1" applyFont="1" applyBorder="1"/>
    <xf numFmtId="3" fontId="3" fillId="2" borderId="1" xfId="4" applyNumberFormat="1" applyFont="1" applyFill="1" applyBorder="1" applyAlignment="1">
      <alignment vertical="center"/>
    </xf>
    <xf numFmtId="4" fontId="3" fillId="0" borderId="0" xfId="0" applyNumberFormat="1" applyFont="1"/>
    <xf numFmtId="49" fontId="2" fillId="2" borderId="1" xfId="3" applyNumberFormat="1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3" fontId="2" fillId="2" borderId="1" xfId="4" applyNumberFormat="1" applyFill="1" applyBorder="1" applyAlignment="1">
      <alignment vertical="center"/>
    </xf>
    <xf numFmtId="0" fontId="2" fillId="2" borderId="1" xfId="3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" fontId="0" fillId="0" borderId="4" xfId="0" applyNumberFormat="1" applyBorder="1"/>
    <xf numFmtId="49" fontId="2" fillId="2" borderId="1" xfId="4" applyNumberFormat="1" applyFill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horizontal="right" vertical="top"/>
    </xf>
    <xf numFmtId="0" fontId="0" fillId="0" borderId="3" xfId="0" applyBorder="1"/>
    <xf numFmtId="0" fontId="0" fillId="2" borderId="2" xfId="0" applyFill="1" applyBorder="1"/>
    <xf numFmtId="4" fontId="0" fillId="0" borderId="5" xfId="0" applyNumberFormat="1" applyBorder="1"/>
    <xf numFmtId="49" fontId="2" fillId="0" borderId="1" xfId="0" applyNumberFormat="1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0" xfId="0" applyFont="1" applyAlignment="1">
      <alignment wrapText="1"/>
    </xf>
    <xf numFmtId="0" fontId="3" fillId="2" borderId="1" xfId="3" applyFont="1" applyFill="1" applyBorder="1" applyAlignment="1">
      <alignment vertical="top" wrapText="1"/>
    </xf>
    <xf numFmtId="0" fontId="2" fillId="0" borderId="1" xfId="3" applyBorder="1" applyAlignment="1">
      <alignment vertical="top" wrapText="1"/>
    </xf>
    <xf numFmtId="3" fontId="3" fillId="2" borderId="1" xfId="0" applyNumberFormat="1" applyFont="1" applyFill="1" applyBorder="1"/>
    <xf numFmtId="3" fontId="3" fillId="2" borderId="1" xfId="4" applyNumberFormat="1" applyFont="1" applyFill="1" applyBorder="1"/>
    <xf numFmtId="49" fontId="2" fillId="0" borderId="0" xfId="3" applyNumberFormat="1" applyAlignment="1">
      <alignment vertical="center"/>
    </xf>
    <xf numFmtId="49" fontId="2" fillId="0" borderId="1" xfId="3" applyNumberFormat="1" applyBorder="1" applyAlignment="1">
      <alignment vertical="center"/>
    </xf>
    <xf numFmtId="0" fontId="2" fillId="2" borderId="1" xfId="5" applyFont="1" applyFill="1" applyBorder="1" applyAlignment="1">
      <alignment vertical="top" wrapText="1"/>
    </xf>
    <xf numFmtId="49" fontId="3" fillId="0" borderId="1" xfId="3" applyNumberFormat="1" applyFont="1" applyBorder="1" applyAlignment="1">
      <alignment vertical="center"/>
    </xf>
    <xf numFmtId="0" fontId="3" fillId="0" borderId="1" xfId="3" applyFont="1" applyBorder="1" applyAlignment="1">
      <alignment vertical="top" wrapText="1"/>
    </xf>
    <xf numFmtId="3" fontId="3" fillId="2" borderId="1" xfId="3" applyNumberFormat="1" applyFont="1" applyFill="1" applyBorder="1" applyAlignment="1">
      <alignment vertical="center"/>
    </xf>
    <xf numFmtId="165" fontId="3" fillId="2" borderId="1" xfId="0" applyNumberFormat="1" applyFont="1" applyFill="1" applyBorder="1"/>
    <xf numFmtId="49" fontId="3" fillId="0" borderId="1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3" fontId="3" fillId="0" borderId="4" xfId="0" applyNumberFormat="1" applyFont="1" applyBorder="1" applyAlignment="1">
      <alignment horizontal="right"/>
    </xf>
    <xf numFmtId="4" fontId="3" fillId="2" borderId="7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4" borderId="7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/>
    </xf>
    <xf numFmtId="3" fontId="3" fillId="4" borderId="0" xfId="0" applyNumberFormat="1" applyFont="1" applyFill="1" applyAlignment="1">
      <alignment horizontal="right" vertical="center"/>
    </xf>
    <xf numFmtId="3" fontId="3" fillId="2" borderId="1" xfId="0" applyNumberFormat="1" applyFont="1" applyFill="1" applyBorder="1" applyAlignment="1">
      <alignment horizontal="right"/>
    </xf>
    <xf numFmtId="3" fontId="3" fillId="4" borderId="0" xfId="0" applyNumberFormat="1" applyFont="1" applyFill="1" applyAlignment="1">
      <alignment horizontal="center"/>
    </xf>
    <xf numFmtId="3" fontId="3" fillId="5" borderId="9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vertical="center"/>
    </xf>
    <xf numFmtId="3" fontId="2" fillId="4" borderId="0" xfId="0" applyNumberFormat="1" applyFont="1" applyFill="1" applyAlignment="1">
      <alignment vertical="center"/>
    </xf>
    <xf numFmtId="3" fontId="2" fillId="4" borderId="9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10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4" borderId="11" xfId="0" applyNumberFormat="1" applyFont="1" applyFill="1" applyBorder="1" applyAlignment="1">
      <alignment vertical="center"/>
    </xf>
    <xf numFmtId="10" fontId="2" fillId="0" borderId="1" xfId="2" applyNumberFormat="1" applyFont="1" applyFill="1" applyBorder="1" applyAlignment="1">
      <alignment vertical="center"/>
    </xf>
    <xf numFmtId="3" fontId="2" fillId="4" borderId="12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horizontal="left" vertical="top"/>
    </xf>
    <xf numFmtId="0" fontId="8" fillId="0" borderId="0" xfId="0" applyFont="1" applyAlignment="1">
      <alignment vertical="top"/>
    </xf>
    <xf numFmtId="0" fontId="11" fillId="0" borderId="0" xfId="0" applyFont="1" applyAlignment="1">
      <alignment horizontal="left" vertical="center" indent="4"/>
    </xf>
    <xf numFmtId="0" fontId="12" fillId="0" borderId="0" xfId="0" applyFont="1"/>
    <xf numFmtId="4" fontId="0" fillId="2" borderId="1" xfId="0" applyNumberFormat="1" applyFill="1" applyBorder="1"/>
    <xf numFmtId="0" fontId="14" fillId="0" borderId="0" xfId="0" applyFont="1"/>
    <xf numFmtId="2" fontId="13" fillId="2" borderId="0" xfId="0" applyNumberFormat="1" applyFont="1" applyFill="1"/>
    <xf numFmtId="0" fontId="0" fillId="2" borderId="0" xfId="0" applyFill="1"/>
    <xf numFmtId="0" fontId="10" fillId="2" borderId="6" xfId="0" applyFont="1" applyFill="1" applyBorder="1" applyAlignment="1">
      <alignment horizontal="right" vertical="top"/>
    </xf>
    <xf numFmtId="0" fontId="15" fillId="0" borderId="0" xfId="0" applyFont="1"/>
    <xf numFmtId="0" fontId="9" fillId="0" borderId="0" xfId="0" applyFont="1"/>
    <xf numFmtId="0" fontId="9" fillId="2" borderId="6" xfId="0" applyFont="1" applyFill="1" applyBorder="1" applyAlignment="1">
      <alignment horizontal="right" vertical="top"/>
    </xf>
    <xf numFmtId="0" fontId="15" fillId="2" borderId="6" xfId="0" applyFont="1" applyFill="1" applyBorder="1" applyAlignment="1">
      <alignment horizontal="right" vertical="top"/>
    </xf>
    <xf numFmtId="0" fontId="9" fillId="2" borderId="13" xfId="0" applyFont="1" applyFill="1" applyBorder="1" applyAlignment="1">
      <alignment horizontal="right" vertical="top"/>
    </xf>
    <xf numFmtId="0" fontId="15" fillId="2" borderId="13" xfId="0" applyFont="1" applyFill="1" applyBorder="1" applyAlignment="1">
      <alignment horizontal="right" vertical="top"/>
    </xf>
    <xf numFmtId="0" fontId="16" fillId="2" borderId="6" xfId="0" applyFont="1" applyFill="1" applyBorder="1" applyAlignment="1">
      <alignment horizontal="right" vertical="top"/>
    </xf>
    <xf numFmtId="3" fontId="0" fillId="0" borderId="0" xfId="0" applyNumberFormat="1"/>
    <xf numFmtId="4" fontId="0" fillId="0" borderId="0" xfId="0" applyNumberFormat="1"/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 wrapText="1"/>
    </xf>
    <xf numFmtId="0" fontId="3" fillId="0" borderId="1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3" xfId="1" applyNumberFormat="1" applyFont="1" applyBorder="1" applyAlignment="1">
      <alignment horizontal="center" wrapText="1"/>
    </xf>
    <xf numFmtId="3" fontId="3" fillId="5" borderId="8" xfId="0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Alignment="1">
      <alignment horizontal="center"/>
    </xf>
  </cellXfs>
  <cellStyles count="6">
    <cellStyle name="Koma" xfId="1" builtinId="3"/>
    <cellStyle name="Normaallaad" xfId="0" builtinId="0"/>
    <cellStyle name="Normaallaad 2" xfId="3" xr:uid="{CC36DA45-5968-45C4-B9DC-C9D67D3D38F7}"/>
    <cellStyle name="Normaallaad 2 2" xfId="4" xr:uid="{2FA1DBE2-36E5-4994-AF37-3D40275AF5B8}"/>
    <cellStyle name="Normaallaad 3" xfId="5" xr:uid="{82E91A9C-B912-4CA6-A083-089AE0507D89}"/>
    <cellStyle name="Prot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742950</xdr:colOff>
      <xdr:row>5</xdr:row>
      <xdr:rowOff>9525</xdr:rowOff>
    </xdr:to>
    <xdr:pic>
      <xdr:nvPicPr>
        <xdr:cNvPr id="2" name="Pilt 2">
          <a:extLst>
            <a:ext uri="{FF2B5EF4-FFF2-40B4-BE49-F238E27FC236}">
              <a16:creationId xmlns:a16="http://schemas.microsoft.com/office/drawing/2014/main" id="{291C3883-CEBD-42BB-9597-0F582720B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7700" cy="974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2467C-FE69-4912-A02D-DF09C73B3270}">
  <dimension ref="A1:M63"/>
  <sheetViews>
    <sheetView tabSelected="1" topLeftCell="A16" zoomScaleNormal="100" workbookViewId="0">
      <selection activeCell="I20" sqref="I20"/>
    </sheetView>
  </sheetViews>
  <sheetFormatPr defaultRowHeight="12.5" x14ac:dyDescent="0.25"/>
  <cols>
    <col min="1" max="1" width="16.81640625" customWidth="1"/>
    <col min="2" max="2" width="35.453125" customWidth="1"/>
    <col min="3" max="3" width="18.1796875" customWidth="1"/>
    <col min="4" max="4" width="12.453125" customWidth="1"/>
    <col min="5" max="5" width="14.54296875" customWidth="1"/>
    <col min="6" max="6" width="12.54296875" customWidth="1"/>
    <col min="7" max="7" width="24.453125" customWidth="1"/>
    <col min="8" max="8" width="14.1796875" customWidth="1"/>
    <col min="10" max="10" width="9.90625" bestFit="1" customWidth="1"/>
    <col min="11" max="11" width="10.90625" customWidth="1"/>
    <col min="12" max="12" width="10.1796875" customWidth="1"/>
  </cols>
  <sheetData>
    <row r="1" spans="1:8" s="1" customFormat="1" ht="26.25" customHeight="1" x14ac:dyDescent="0.25">
      <c r="B1" s="2"/>
      <c r="C1" s="3"/>
      <c r="D1" s="3"/>
      <c r="E1" s="95" t="s">
        <v>0</v>
      </c>
      <c r="F1" s="96"/>
      <c r="G1" s="96"/>
    </row>
    <row r="2" spans="1:8" s="1" customFormat="1" x14ac:dyDescent="0.25">
      <c r="B2" s="2"/>
      <c r="C2" s="3"/>
      <c r="D2" s="3"/>
      <c r="E2" s="3"/>
      <c r="F2" s="3"/>
      <c r="G2" s="3" t="s">
        <v>1</v>
      </c>
    </row>
    <row r="3" spans="1:8" s="1" customFormat="1" x14ac:dyDescent="0.25">
      <c r="B3" s="2"/>
      <c r="C3" s="3"/>
      <c r="D3" s="3"/>
      <c r="E3" s="3"/>
      <c r="F3" s="3"/>
      <c r="G3" s="4" t="s">
        <v>2</v>
      </c>
    </row>
    <row r="4" spans="1:8" s="1" customFormat="1" x14ac:dyDescent="0.25">
      <c r="B4" s="2"/>
      <c r="C4" s="3"/>
      <c r="D4" s="3"/>
      <c r="E4" s="3"/>
      <c r="F4" s="3"/>
      <c r="G4" s="3"/>
    </row>
    <row r="5" spans="1:8" s="1" customFormat="1" x14ac:dyDescent="0.25">
      <c r="B5" s="2"/>
      <c r="C5" s="3"/>
      <c r="D5" s="3"/>
      <c r="E5" s="3"/>
      <c r="F5" s="3"/>
      <c r="G5" s="3"/>
    </row>
    <row r="6" spans="1:8" s="1" customFormat="1" x14ac:dyDescent="0.25">
      <c r="B6" s="2"/>
      <c r="C6" s="3"/>
      <c r="D6" s="3"/>
      <c r="E6" s="3"/>
      <c r="F6" s="3"/>
      <c r="G6" s="3"/>
    </row>
    <row r="8" spans="1:8" s="1" customFormat="1" x14ac:dyDescent="0.25">
      <c r="B8" s="2"/>
      <c r="C8" s="3"/>
      <c r="D8" s="3"/>
      <c r="E8" s="3"/>
      <c r="F8" s="3"/>
      <c r="G8" s="3"/>
    </row>
    <row r="9" spans="1:8" s="1" customFormat="1" x14ac:dyDescent="0.25">
      <c r="B9" s="2"/>
      <c r="C9" s="3"/>
      <c r="D9" s="3"/>
      <c r="E9" s="3"/>
      <c r="F9" s="3"/>
      <c r="G9" s="3"/>
    </row>
    <row r="10" spans="1:8" s="1" customFormat="1" ht="13" x14ac:dyDescent="0.3">
      <c r="A10" s="5" t="s">
        <v>3</v>
      </c>
      <c r="B10" s="2"/>
      <c r="C10" s="3"/>
      <c r="D10" s="3"/>
      <c r="E10" s="3"/>
      <c r="F10" s="3"/>
    </row>
    <row r="11" spans="1:8" s="1" customFormat="1" ht="13" x14ac:dyDescent="0.3">
      <c r="A11" s="5"/>
      <c r="B11" s="2"/>
      <c r="C11" s="3"/>
      <c r="D11" s="3"/>
      <c r="E11" s="3"/>
      <c r="F11" s="3"/>
      <c r="G11" s="3"/>
    </row>
    <row r="12" spans="1:8" x14ac:dyDescent="0.25">
      <c r="A12" s="1" t="s">
        <v>4</v>
      </c>
      <c r="B12" s="6"/>
    </row>
    <row r="13" spans="1:8" x14ac:dyDescent="0.25">
      <c r="A13" s="1" t="s">
        <v>5</v>
      </c>
      <c r="B13" s="6"/>
    </row>
    <row r="14" spans="1:8" x14ac:dyDescent="0.25">
      <c r="A14" s="7" t="s">
        <v>6</v>
      </c>
      <c r="B14" s="6"/>
    </row>
    <row r="16" spans="1:8" ht="50.25" customHeight="1" x14ac:dyDescent="0.3">
      <c r="A16" s="8"/>
      <c r="B16" s="9"/>
      <c r="C16" s="97" t="s">
        <v>7</v>
      </c>
      <c r="D16" s="97"/>
      <c r="E16" s="98" t="s">
        <v>8</v>
      </c>
      <c r="F16" s="99"/>
      <c r="G16" s="10" t="s">
        <v>9</v>
      </c>
      <c r="H16" s="11" t="s">
        <v>10</v>
      </c>
    </row>
    <row r="17" spans="1:11" ht="26" x14ac:dyDescent="0.25">
      <c r="A17" s="12" t="s">
        <v>11</v>
      </c>
      <c r="B17" s="13" t="s">
        <v>12</v>
      </c>
      <c r="C17" s="14" t="s">
        <v>13</v>
      </c>
      <c r="D17" s="14" t="s">
        <v>14</v>
      </c>
      <c r="E17" s="14" t="s">
        <v>13</v>
      </c>
      <c r="F17" s="14" t="s">
        <v>14</v>
      </c>
      <c r="G17" s="14" t="s">
        <v>13</v>
      </c>
      <c r="H17" s="15"/>
    </row>
    <row r="18" spans="1:11" x14ac:dyDescent="0.25">
      <c r="A18" s="16" t="s">
        <v>15</v>
      </c>
      <c r="B18" s="17">
        <v>2</v>
      </c>
      <c r="C18" s="18">
        <v>3</v>
      </c>
      <c r="D18" s="18">
        <v>4</v>
      </c>
      <c r="E18" s="18">
        <v>5</v>
      </c>
      <c r="F18" s="18">
        <v>6</v>
      </c>
      <c r="G18" s="18" t="s">
        <v>16</v>
      </c>
      <c r="H18" s="15"/>
    </row>
    <row r="19" spans="1:11" ht="13" x14ac:dyDescent="0.25">
      <c r="A19" s="19" t="s">
        <v>15</v>
      </c>
      <c r="B19" s="20" t="s">
        <v>17</v>
      </c>
      <c r="C19" s="21">
        <f>C20+C21+C32+C35+C41</f>
        <v>15150025.229900001</v>
      </c>
      <c r="D19" s="15"/>
      <c r="E19" s="22">
        <f>E20+E21+E32+E35+E41</f>
        <v>14844017.43</v>
      </c>
      <c r="F19" s="15"/>
      <c r="G19" s="22">
        <f>(E19/C19)*100</f>
        <v>97.980149899050559</v>
      </c>
      <c r="H19" s="15"/>
      <c r="J19" s="93"/>
    </row>
    <row r="20" spans="1:11" ht="14.5" x14ac:dyDescent="0.35">
      <c r="A20" s="19" t="s">
        <v>18</v>
      </c>
      <c r="B20" s="20" t="s">
        <v>19</v>
      </c>
      <c r="C20" s="23">
        <v>292484.17599999998</v>
      </c>
      <c r="D20" s="15"/>
      <c r="E20" s="81">
        <f>5932.26+286383.88</f>
        <v>292316.14</v>
      </c>
      <c r="F20" s="15"/>
      <c r="G20" s="22">
        <f t="shared" ref="G20:G50" si="0">(E20/C20)*100</f>
        <v>99.942548686804869</v>
      </c>
      <c r="H20" s="15"/>
      <c r="I20" s="86"/>
      <c r="J20" s="86"/>
    </row>
    <row r="21" spans="1:11" s="5" customFormat="1" ht="52" x14ac:dyDescent="0.3">
      <c r="A21" s="19" t="s">
        <v>20</v>
      </c>
      <c r="B21" s="24" t="s">
        <v>21</v>
      </c>
      <c r="C21" s="25">
        <f>C22+C23+C24+C26+C27+C28+C29+C30+C25+C31</f>
        <v>4769605.3039000006</v>
      </c>
      <c r="D21" s="26"/>
      <c r="E21" s="27">
        <f>E22+E23+E24+E26+E27+E28+E29+E30+E25+E31</f>
        <v>4713040.040000001</v>
      </c>
      <c r="F21" s="26"/>
      <c r="G21" s="27">
        <f t="shared" si="0"/>
        <v>98.814047278634405</v>
      </c>
      <c r="H21" s="28">
        <f>H22+H26</f>
        <v>22559</v>
      </c>
      <c r="K21" s="29"/>
    </row>
    <row r="22" spans="1:11" ht="14.5" x14ac:dyDescent="0.35">
      <c r="A22" s="30" t="s">
        <v>22</v>
      </c>
      <c r="B22" s="31" t="s">
        <v>23</v>
      </c>
      <c r="C22" s="21">
        <v>2461779.3439000002</v>
      </c>
      <c r="D22" s="15"/>
      <c r="E22" s="22">
        <f>31910.76+2393245.57+7300.54</f>
        <v>2432456.8699999996</v>
      </c>
      <c r="F22" s="15"/>
      <c r="G22" s="22">
        <f t="shared" si="0"/>
        <v>98.808891057898492</v>
      </c>
      <c r="H22" s="32">
        <v>21731</v>
      </c>
      <c r="I22" s="86"/>
    </row>
    <row r="23" spans="1:11" ht="50" x14ac:dyDescent="0.35">
      <c r="A23" s="30" t="s">
        <v>24</v>
      </c>
      <c r="B23" s="33" t="s">
        <v>25</v>
      </c>
      <c r="C23" s="21">
        <v>114084</v>
      </c>
      <c r="D23" s="15"/>
      <c r="E23" s="22">
        <v>114083.04</v>
      </c>
      <c r="F23" s="15"/>
      <c r="G23" s="22">
        <f t="shared" si="0"/>
        <v>99.999158514778571</v>
      </c>
      <c r="H23" s="32"/>
      <c r="J23" s="86"/>
      <c r="K23" s="83"/>
    </row>
    <row r="24" spans="1:11" ht="25" x14ac:dyDescent="0.25">
      <c r="A24" s="30" t="s">
        <v>26</v>
      </c>
      <c r="B24" s="34" t="s">
        <v>27</v>
      </c>
      <c r="C24" s="21">
        <v>128124.58000000002</v>
      </c>
      <c r="D24" s="15"/>
      <c r="E24" s="35">
        <v>128124.35</v>
      </c>
      <c r="F24" s="15"/>
      <c r="G24" s="22">
        <f t="shared" si="0"/>
        <v>99.999820487216411</v>
      </c>
      <c r="H24" s="32"/>
      <c r="J24" s="84"/>
      <c r="K24" s="84"/>
    </row>
    <row r="25" spans="1:11" ht="25" x14ac:dyDescent="0.25">
      <c r="A25" s="36" t="s">
        <v>28</v>
      </c>
      <c r="B25" s="31" t="s">
        <v>29</v>
      </c>
      <c r="C25" s="21">
        <v>4368</v>
      </c>
      <c r="D25" s="37"/>
      <c r="E25" s="38">
        <v>4367.07</v>
      </c>
      <c r="F25" s="39"/>
      <c r="G25" s="22">
        <f t="shared" si="0"/>
        <v>99.978708791208788</v>
      </c>
      <c r="H25" s="32"/>
    </row>
    <row r="26" spans="1:11" ht="37.5" x14ac:dyDescent="0.35">
      <c r="A26" s="30" t="s">
        <v>30</v>
      </c>
      <c r="B26" s="33" t="s">
        <v>31</v>
      </c>
      <c r="C26" s="23">
        <v>1918039.1</v>
      </c>
      <c r="D26" s="40"/>
      <c r="E26" s="23">
        <f>1890923.01+888.57</f>
        <v>1891811.58</v>
      </c>
      <c r="F26" s="39"/>
      <c r="G26" s="22">
        <f t="shared" si="0"/>
        <v>98.632586791374592</v>
      </c>
      <c r="H26" s="32">
        <v>828</v>
      </c>
      <c r="I26" s="87"/>
      <c r="J26" s="82"/>
    </row>
    <row r="27" spans="1:11" ht="25" x14ac:dyDescent="0.25">
      <c r="A27" s="30" t="s">
        <v>32</v>
      </c>
      <c r="B27" s="33" t="s">
        <v>33</v>
      </c>
      <c r="C27" s="21">
        <v>120482</v>
      </c>
      <c r="D27" s="15"/>
      <c r="E27" s="41">
        <v>120481.33</v>
      </c>
      <c r="F27" s="15"/>
      <c r="G27" s="22">
        <f t="shared" si="0"/>
        <v>99.999443900333659</v>
      </c>
      <c r="H27" s="32"/>
    </row>
    <row r="28" spans="1:11" ht="26" x14ac:dyDescent="0.3">
      <c r="A28" s="42" t="s">
        <v>34</v>
      </c>
      <c r="B28" s="43" t="s">
        <v>35</v>
      </c>
      <c r="C28" s="21">
        <v>1092</v>
      </c>
      <c r="D28" s="15"/>
      <c r="E28" s="22">
        <v>1091.73</v>
      </c>
      <c r="F28" s="15"/>
      <c r="G28" s="22">
        <f t="shared" si="0"/>
        <v>99.97527472527473</v>
      </c>
      <c r="H28" s="32"/>
    </row>
    <row r="29" spans="1:11" ht="13" x14ac:dyDescent="0.3">
      <c r="A29" s="42" t="s">
        <v>36</v>
      </c>
      <c r="B29" s="44" t="s">
        <v>37</v>
      </c>
      <c r="C29" s="21">
        <v>0</v>
      </c>
      <c r="D29" s="15"/>
      <c r="E29" s="22">
        <v>0</v>
      </c>
      <c r="F29" s="15"/>
      <c r="G29" s="22">
        <v>0</v>
      </c>
      <c r="H29" s="32"/>
    </row>
    <row r="30" spans="1:11" ht="13" x14ac:dyDescent="0.3">
      <c r="A30" s="42" t="s">
        <v>38</v>
      </c>
      <c r="B30" s="44" t="s">
        <v>39</v>
      </c>
      <c r="C30" s="21">
        <v>0</v>
      </c>
      <c r="D30" s="15"/>
      <c r="E30" s="22">
        <v>0</v>
      </c>
      <c r="F30" s="15"/>
      <c r="G30" s="22">
        <v>0</v>
      </c>
      <c r="H30" s="32"/>
    </row>
    <row r="31" spans="1:11" ht="27" thickBot="1" x14ac:dyDescent="0.4">
      <c r="A31" s="42" t="s">
        <v>40</v>
      </c>
      <c r="B31" s="45" t="s">
        <v>41</v>
      </c>
      <c r="C31" s="21">
        <v>21636.280000000002</v>
      </c>
      <c r="D31" s="15"/>
      <c r="E31" s="22">
        <f>17523.7+3100.37</f>
        <v>20624.07</v>
      </c>
      <c r="F31" s="15"/>
      <c r="G31" s="22">
        <f t="shared" si="0"/>
        <v>95.321700403211622</v>
      </c>
      <c r="H31" s="32"/>
      <c r="I31" s="86"/>
    </row>
    <row r="32" spans="1:11" s="5" customFormat="1" ht="39.5" thickBot="1" x14ac:dyDescent="0.35">
      <c r="A32" s="19" t="s">
        <v>42</v>
      </c>
      <c r="B32" s="46" t="s">
        <v>43</v>
      </c>
      <c r="C32" s="25">
        <f>C33+C34</f>
        <v>1288655</v>
      </c>
      <c r="D32" s="26"/>
      <c r="E32" s="27">
        <f>SUM(E33:E34)</f>
        <v>1288654.78</v>
      </c>
      <c r="F32" s="26"/>
      <c r="G32" s="27">
        <f t="shared" si="0"/>
        <v>99.999982927936486</v>
      </c>
      <c r="H32" s="28"/>
      <c r="J32" s="85"/>
    </row>
    <row r="33" spans="1:11" x14ac:dyDescent="0.25">
      <c r="A33" s="30" t="s">
        <v>44</v>
      </c>
      <c r="B33" s="31" t="s">
        <v>23</v>
      </c>
      <c r="C33" s="21">
        <v>420320</v>
      </c>
      <c r="D33" s="15"/>
      <c r="E33" s="22">
        <v>420319.6</v>
      </c>
      <c r="F33" s="15"/>
      <c r="G33" s="22">
        <f t="shared" si="0"/>
        <v>99.999904834411865</v>
      </c>
      <c r="H33" s="32"/>
    </row>
    <row r="34" spans="1:11" x14ac:dyDescent="0.25">
      <c r="A34" s="30" t="s">
        <v>45</v>
      </c>
      <c r="B34" s="31" t="s">
        <v>46</v>
      </c>
      <c r="C34" s="21">
        <v>868335</v>
      </c>
      <c r="E34" s="22">
        <v>868335.18</v>
      </c>
      <c r="F34" s="15"/>
      <c r="G34" s="22">
        <f t="shared" si="0"/>
        <v>100.00002072932681</v>
      </c>
      <c r="H34" s="32"/>
    </row>
    <row r="35" spans="1:11" s="5" customFormat="1" ht="52" x14ac:dyDescent="0.3">
      <c r="A35" s="19" t="s">
        <v>47</v>
      </c>
      <c r="B35" s="46" t="s">
        <v>48</v>
      </c>
      <c r="C35" s="25">
        <f>C36+C37+C38+C39+C40</f>
        <v>2782697.94</v>
      </c>
      <c r="D35" s="26"/>
      <c r="E35" s="27">
        <f>E36+E37+E38+E39+E40</f>
        <v>2691399.6100000003</v>
      </c>
      <c r="F35" s="26"/>
      <c r="G35" s="27">
        <f t="shared" si="0"/>
        <v>96.719071492179282</v>
      </c>
      <c r="H35" s="28"/>
    </row>
    <row r="36" spans="1:11" ht="14.5" x14ac:dyDescent="0.35">
      <c r="A36" s="30" t="s">
        <v>49</v>
      </c>
      <c r="B36" s="31" t="s">
        <v>23</v>
      </c>
      <c r="C36" s="21">
        <v>1030565</v>
      </c>
      <c r="D36" s="15"/>
      <c r="E36" s="22">
        <f>1021357+5303.38</f>
        <v>1026660.38</v>
      </c>
      <c r="F36" s="15"/>
      <c r="G36" s="22">
        <f t="shared" si="0"/>
        <v>99.62111851266053</v>
      </c>
      <c r="H36" s="32"/>
      <c r="I36" s="86"/>
    </row>
    <row r="37" spans="1:11" ht="37.5" x14ac:dyDescent="0.3">
      <c r="A37" s="30" t="s">
        <v>50</v>
      </c>
      <c r="B37" s="47" t="s">
        <v>51</v>
      </c>
      <c r="C37" s="21">
        <v>920246</v>
      </c>
      <c r="D37" s="15"/>
      <c r="E37" s="22">
        <f>812485.22+20367.6</f>
        <v>832852.82</v>
      </c>
      <c r="F37" s="15"/>
      <c r="G37" s="22">
        <f t="shared" si="0"/>
        <v>90.503280644523315</v>
      </c>
      <c r="H37" s="32"/>
      <c r="I37" s="87"/>
    </row>
    <row r="38" spans="1:11" ht="50" x14ac:dyDescent="0.3">
      <c r="A38" s="30" t="s">
        <v>52</v>
      </c>
      <c r="B38" s="33" t="s">
        <v>53</v>
      </c>
      <c r="C38" s="21">
        <v>507296.94</v>
      </c>
      <c r="D38" s="15"/>
      <c r="E38" s="22">
        <v>507296.5</v>
      </c>
      <c r="F38" s="15"/>
      <c r="G38" s="22">
        <f t="shared" si="0"/>
        <v>99.999913265788678</v>
      </c>
      <c r="H38" s="32"/>
      <c r="I38" s="87"/>
      <c r="J38" s="87"/>
    </row>
    <row r="39" spans="1:11" ht="62.5" x14ac:dyDescent="0.25">
      <c r="A39" s="30" t="s">
        <v>54</v>
      </c>
      <c r="B39" s="34" t="s">
        <v>55</v>
      </c>
      <c r="C39" s="21">
        <v>295240</v>
      </c>
      <c r="D39" s="15"/>
      <c r="E39" s="22">
        <v>295239.95</v>
      </c>
      <c r="F39" s="15"/>
      <c r="G39" s="22">
        <f t="shared" si="0"/>
        <v>99.999983064625397</v>
      </c>
      <c r="H39" s="32"/>
    </row>
    <row r="40" spans="1:11" ht="50" x14ac:dyDescent="0.25">
      <c r="A40" s="30" t="s">
        <v>56</v>
      </c>
      <c r="B40" s="34" t="s">
        <v>57</v>
      </c>
      <c r="C40" s="21">
        <v>29350</v>
      </c>
      <c r="D40" s="15"/>
      <c r="E40" s="22">
        <v>29349.96</v>
      </c>
      <c r="F40" s="15"/>
      <c r="G40" s="22">
        <f t="shared" si="0"/>
        <v>99.999863713798973</v>
      </c>
      <c r="H40" s="32"/>
    </row>
    <row r="41" spans="1:11" s="5" customFormat="1" ht="52.5" thickBot="1" x14ac:dyDescent="0.35">
      <c r="A41" s="19" t="s">
        <v>58</v>
      </c>
      <c r="B41" s="20" t="s">
        <v>59</v>
      </c>
      <c r="C41" s="48">
        <f>C43+C44+C45+C46+C42+C47+C48</f>
        <v>6016582.8100000005</v>
      </c>
      <c r="D41" s="26"/>
      <c r="E41" s="27">
        <f>E43+E44+E45+E46+E42+E47+E48</f>
        <v>5858606.8599999994</v>
      </c>
      <c r="F41" s="26"/>
      <c r="G41" s="27">
        <f t="shared" si="0"/>
        <v>97.374324346746562</v>
      </c>
      <c r="H41" s="49"/>
    </row>
    <row r="42" spans="1:11" ht="15" thickBot="1" x14ac:dyDescent="0.4">
      <c r="A42" s="30" t="s">
        <v>60</v>
      </c>
      <c r="B42" s="31" t="s">
        <v>23</v>
      </c>
      <c r="C42" s="21">
        <v>2565381</v>
      </c>
      <c r="D42" s="15"/>
      <c r="E42" s="22">
        <f>2445726.06+74347.15</f>
        <v>2520073.21</v>
      </c>
      <c r="F42" s="15"/>
      <c r="G42" s="22">
        <f t="shared" si="0"/>
        <v>98.233876761385545</v>
      </c>
      <c r="H42" s="32"/>
      <c r="I42" s="90"/>
      <c r="J42" s="86"/>
      <c r="K42" s="88"/>
    </row>
    <row r="43" spans="1:11" x14ac:dyDescent="0.25">
      <c r="A43" s="50" t="s">
        <v>61</v>
      </c>
      <c r="B43" s="31" t="s">
        <v>62</v>
      </c>
      <c r="C43" s="21">
        <v>155482</v>
      </c>
      <c r="D43" s="15"/>
      <c r="E43" s="22">
        <v>155481.81</v>
      </c>
      <c r="F43" s="15"/>
      <c r="G43" s="22">
        <f t="shared" si="0"/>
        <v>99.99987779935941</v>
      </c>
      <c r="H43" s="32"/>
    </row>
    <row r="44" spans="1:11" ht="25" x14ac:dyDescent="0.35">
      <c r="A44" s="51" t="s">
        <v>63</v>
      </c>
      <c r="B44" s="52" t="s">
        <v>64</v>
      </c>
      <c r="C44" s="21">
        <v>2521</v>
      </c>
      <c r="D44" s="15"/>
      <c r="E44" s="22">
        <v>2520.64</v>
      </c>
      <c r="F44" s="15"/>
      <c r="G44" s="22">
        <f t="shared" si="0"/>
        <v>99.985719952399833</v>
      </c>
      <c r="H44" s="32"/>
      <c r="J44" s="82"/>
    </row>
    <row r="45" spans="1:11" ht="37.5" x14ac:dyDescent="0.35">
      <c r="A45" s="51" t="s">
        <v>65</v>
      </c>
      <c r="B45" s="52" t="s">
        <v>66</v>
      </c>
      <c r="C45" s="21">
        <v>1697524</v>
      </c>
      <c r="D45" s="15"/>
      <c r="E45" s="22">
        <v>1672170.6</v>
      </c>
      <c r="F45" s="15"/>
      <c r="G45" s="22">
        <f t="shared" si="0"/>
        <v>98.50644821516515</v>
      </c>
      <c r="H45" s="32"/>
      <c r="I45" s="86"/>
      <c r="J45" s="94"/>
    </row>
    <row r="46" spans="1:11" ht="38" thickBot="1" x14ac:dyDescent="0.4">
      <c r="A46" s="51" t="s">
        <v>67</v>
      </c>
      <c r="B46" s="31" t="s">
        <v>68</v>
      </c>
      <c r="C46" s="21">
        <v>282051</v>
      </c>
      <c r="D46" s="15"/>
      <c r="E46" s="22">
        <f>187124.27+7767.85</f>
        <v>194892.12</v>
      </c>
      <c r="F46" s="15"/>
      <c r="G46" s="22">
        <f t="shared" si="0"/>
        <v>69.098184370911639</v>
      </c>
      <c r="H46" s="32"/>
      <c r="I46" s="86"/>
    </row>
    <row r="47" spans="1:11" ht="25.5" thickBot="1" x14ac:dyDescent="0.3">
      <c r="A47" s="51" t="s">
        <v>69</v>
      </c>
      <c r="B47" s="31" t="s">
        <v>70</v>
      </c>
      <c r="C47" s="21">
        <v>353148.79</v>
      </c>
      <c r="D47" s="15"/>
      <c r="E47" s="22">
        <v>353148.09</v>
      </c>
      <c r="F47" s="15"/>
      <c r="G47" s="22">
        <f t="shared" si="0"/>
        <v>99.999801783265369</v>
      </c>
      <c r="H47" s="32"/>
      <c r="I47" s="90"/>
      <c r="J47" s="88"/>
      <c r="K47" s="88"/>
    </row>
    <row r="48" spans="1:11" ht="63" thickBot="1" x14ac:dyDescent="0.3">
      <c r="A48" s="51" t="s">
        <v>71</v>
      </c>
      <c r="B48" s="31" t="s">
        <v>72</v>
      </c>
      <c r="C48" s="21">
        <v>960475.02</v>
      </c>
      <c r="D48" s="15"/>
      <c r="E48" s="22">
        <v>960320.39</v>
      </c>
      <c r="F48" s="15"/>
      <c r="G48" s="22">
        <f t="shared" si="0"/>
        <v>99.983900674480836</v>
      </c>
      <c r="H48" s="32"/>
      <c r="I48" s="91"/>
      <c r="J48" s="89"/>
      <c r="K48" s="89"/>
    </row>
    <row r="49" spans="1:13" ht="13" x14ac:dyDescent="0.3">
      <c r="A49" s="53" t="s">
        <v>73</v>
      </c>
      <c r="B49" s="54" t="s">
        <v>74</v>
      </c>
      <c r="C49" s="55">
        <v>1007856.117885</v>
      </c>
      <c r="D49" s="15"/>
      <c r="E49" s="56">
        <v>913699.93</v>
      </c>
      <c r="F49" s="15"/>
      <c r="G49" s="27">
        <f t="shared" si="0"/>
        <v>90.657774833714569</v>
      </c>
      <c r="H49" s="28"/>
      <c r="M49" s="80"/>
    </row>
    <row r="50" spans="1:13" s="5" customFormat="1" ht="12.75" customHeight="1" x14ac:dyDescent="0.3">
      <c r="A50" s="57" t="s">
        <v>75</v>
      </c>
      <c r="B50" s="58" t="s">
        <v>76</v>
      </c>
      <c r="C50" s="55">
        <f>C19+C49</f>
        <v>16157881.347785</v>
      </c>
      <c r="D50" s="59"/>
      <c r="E50" s="60">
        <f>E19+E49</f>
        <v>15757717.359999999</v>
      </c>
      <c r="F50" s="61"/>
      <c r="G50" s="27">
        <f t="shared" si="0"/>
        <v>97.523413007115209</v>
      </c>
      <c r="H50" s="28"/>
      <c r="J50" s="29"/>
    </row>
    <row r="51" spans="1:13" s="5" customFormat="1" ht="19.399999999999999" customHeight="1" x14ac:dyDescent="0.3">
      <c r="A51" s="57" t="s">
        <v>77</v>
      </c>
      <c r="B51" s="58" t="s">
        <v>78</v>
      </c>
      <c r="C51" s="55">
        <f>C20+C22+C33+C36+C42</f>
        <v>6770529.5198999997</v>
      </c>
      <c r="D51" s="62"/>
      <c r="E51" s="63">
        <f>E20+E22+E33+E36+E42</f>
        <v>6691826.1999999993</v>
      </c>
      <c r="F51" s="64"/>
      <c r="G51" s="100"/>
      <c r="H51" s="100"/>
    </row>
    <row r="52" spans="1:13" s="5" customFormat="1" ht="12.75" customHeight="1" x14ac:dyDescent="0.3">
      <c r="A52" s="57" t="s">
        <v>79</v>
      </c>
      <c r="B52" s="58" t="s">
        <v>80</v>
      </c>
      <c r="C52" s="65">
        <f>C53-C50</f>
        <v>0</v>
      </c>
      <c r="D52" s="102"/>
      <c r="E52" s="102"/>
      <c r="F52" s="102"/>
      <c r="G52" s="101"/>
      <c r="H52" s="101"/>
    </row>
    <row r="53" spans="1:13" s="5" customFormat="1" ht="12.75" customHeight="1" x14ac:dyDescent="0.3">
      <c r="A53" s="57" t="s">
        <v>81</v>
      </c>
      <c r="B53" s="58" t="s">
        <v>82</v>
      </c>
      <c r="C53" s="65">
        <f>C50</f>
        <v>16157881.347785</v>
      </c>
      <c r="D53" s="102"/>
      <c r="E53" s="102"/>
      <c r="F53" s="102"/>
      <c r="G53" s="101"/>
      <c r="H53" s="101"/>
    </row>
    <row r="54" spans="1:13" s="5" customFormat="1" ht="12.75" customHeight="1" x14ac:dyDescent="0.3">
      <c r="A54" s="57" t="s">
        <v>83</v>
      </c>
      <c r="B54" s="58" t="s">
        <v>84</v>
      </c>
      <c r="C54" s="65">
        <v>22559</v>
      </c>
      <c r="D54" s="66"/>
      <c r="E54" s="66"/>
      <c r="F54" s="66"/>
      <c r="G54" s="67"/>
      <c r="H54" s="67"/>
    </row>
    <row r="55" spans="1:13" s="1" customFormat="1" ht="12.75" customHeight="1" x14ac:dyDescent="0.3">
      <c r="A55" s="57" t="s">
        <v>85</v>
      </c>
      <c r="B55" s="58" t="s">
        <v>86</v>
      </c>
      <c r="C55" s="61">
        <f>C53+C54</f>
        <v>16180440.347785</v>
      </c>
      <c r="D55" s="68"/>
      <c r="E55" s="69"/>
      <c r="F55" s="69"/>
      <c r="G55" s="70"/>
      <c r="H55" s="70"/>
    </row>
    <row r="56" spans="1:13" s="1" customFormat="1" ht="13" x14ac:dyDescent="0.25">
      <c r="A56" s="57"/>
      <c r="B56" s="71"/>
      <c r="C56" s="72"/>
      <c r="D56" s="73"/>
      <c r="E56" s="74"/>
      <c r="F56" s="75"/>
      <c r="G56" s="76"/>
      <c r="H56" s="76"/>
    </row>
    <row r="57" spans="1:13" s="1" customFormat="1" x14ac:dyDescent="0.25">
      <c r="B57" s="2"/>
      <c r="C57" s="3"/>
      <c r="D57" s="3"/>
      <c r="E57" s="3"/>
      <c r="F57" s="3"/>
      <c r="G57" s="3"/>
    </row>
    <row r="58" spans="1:13" s="1" customFormat="1" ht="13" thickBot="1" x14ac:dyDescent="0.3">
      <c r="A58" s="77" t="s">
        <v>87</v>
      </c>
      <c r="B58" s="2"/>
      <c r="C58" s="3"/>
      <c r="D58" s="3"/>
      <c r="E58" s="32"/>
      <c r="F58" s="3"/>
      <c r="G58" s="3"/>
    </row>
    <row r="59" spans="1:13" s="1" customFormat="1" ht="13" thickBot="1" x14ac:dyDescent="0.3">
      <c r="B59" s="2"/>
      <c r="C59" s="92"/>
      <c r="D59" s="92"/>
      <c r="E59" s="92"/>
      <c r="F59" s="3"/>
      <c r="G59" s="3"/>
    </row>
    <row r="60" spans="1:13" s="1" customFormat="1" ht="14.5" x14ac:dyDescent="0.25">
      <c r="A60" s="78">
        <v>1</v>
      </c>
      <c r="B60" s="1" t="s">
        <v>88</v>
      </c>
      <c r="D60" s="3"/>
      <c r="E60" s="3"/>
      <c r="F60" s="3"/>
      <c r="G60" s="79"/>
    </row>
    <row r="61" spans="1:13" s="1" customFormat="1" ht="14.5" x14ac:dyDescent="0.25">
      <c r="A61" s="78">
        <v>2</v>
      </c>
      <c r="B61" s="1" t="s">
        <v>89</v>
      </c>
      <c r="D61" s="3"/>
      <c r="E61" s="3"/>
      <c r="F61" s="3"/>
      <c r="G61" s="3"/>
    </row>
    <row r="62" spans="1:13" s="1" customFormat="1" ht="14.5" x14ac:dyDescent="0.25">
      <c r="A62" s="78">
        <v>3</v>
      </c>
      <c r="B62" s="1" t="s">
        <v>90</v>
      </c>
      <c r="D62" s="3"/>
      <c r="E62" s="3"/>
      <c r="F62" s="3"/>
      <c r="G62" s="3"/>
    </row>
    <row r="63" spans="1:13" s="1" customFormat="1" ht="14.5" x14ac:dyDescent="0.25">
      <c r="A63" s="78">
        <v>4</v>
      </c>
      <c r="B63" s="1" t="s">
        <v>91</v>
      </c>
      <c r="D63" s="3"/>
      <c r="E63" s="3"/>
      <c r="F63" s="3"/>
      <c r="G63" s="3"/>
    </row>
  </sheetData>
  <mergeCells count="6">
    <mergeCell ref="E1:G1"/>
    <mergeCell ref="C16:D16"/>
    <mergeCell ref="E16:F16"/>
    <mergeCell ref="G51:G53"/>
    <mergeCell ref="H51:H53"/>
    <mergeCell ref="D52:F53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Ney</dc:creator>
  <cp:lastModifiedBy>Terry Ney</cp:lastModifiedBy>
  <dcterms:created xsi:type="dcterms:W3CDTF">2022-01-18T10:16:28Z</dcterms:created>
  <dcterms:modified xsi:type="dcterms:W3CDTF">2024-01-16T08:20:57Z</dcterms:modified>
</cp:coreProperties>
</file>